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ドライブ君\"/>
    </mc:Choice>
  </mc:AlternateContent>
  <xr:revisionPtr revIDLastSave="0" documentId="13_ncr:1_{0B0950AF-097D-492B-B072-192489916BFA}" xr6:coauthVersionLast="45" xr6:coauthVersionMax="45" xr10:uidLastSave="{00000000-0000-0000-0000-000000000000}"/>
  <bookViews>
    <workbookView xWindow="-120" yWindow="-120" windowWidth="24240" windowHeight="17640" activeTab="1" xr2:uid="{00000000-000D-0000-FFFF-FFFF00000000}"/>
  </bookViews>
  <sheets>
    <sheet name="JISG3452 ｶﾞｽ管の場合" sheetId="4" r:id="rId1"/>
    <sheet name="JISG3454 ｽｹｼﾞｭｰﾙ40の場合" sheetId="5" r:id="rId2"/>
  </sheets>
  <definedNames>
    <definedName name="_xlnm.Print_Area" localSheetId="0">'JISG3452 ｶﾞｽ管の場合'!$A$1:$I$54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5" l="1"/>
  <c r="F11" i="5"/>
  <c r="D29" i="5" s="1"/>
  <c r="F9" i="5"/>
  <c r="F20" i="5"/>
  <c r="F19" i="5"/>
  <c r="F15" i="5"/>
  <c r="F16" i="5"/>
  <c r="F17" i="5"/>
  <c r="H16" i="5"/>
  <c r="F14" i="5"/>
  <c r="F40" i="4"/>
  <c r="F47" i="5"/>
  <c r="E51" i="5" s="1"/>
  <c r="D47" i="5"/>
  <c r="E50" i="5" s="1"/>
  <c r="D31" i="5"/>
  <c r="D28" i="5"/>
  <c r="H20" i="5"/>
  <c r="H19" i="5"/>
  <c r="H17" i="5"/>
  <c r="H15" i="5"/>
  <c r="H14" i="5"/>
  <c r="E52" i="5" l="1"/>
  <c r="F52" i="5" s="1"/>
  <c r="E29" i="5"/>
  <c r="G29" i="5" s="1"/>
  <c r="H18" i="5"/>
  <c r="E28" i="5" s="1"/>
  <c r="D31" i="4"/>
  <c r="H21" i="5" l="1"/>
  <c r="G28" i="5"/>
  <c r="D39" i="5" s="1"/>
  <c r="D40" i="5" s="1"/>
  <c r="F47" i="4"/>
  <c r="F39" i="5" l="1"/>
  <c r="E51" i="4"/>
  <c r="D47" i="4"/>
  <c r="E50" i="4" s="1"/>
  <c r="D29" i="4"/>
  <c r="D28" i="4"/>
  <c r="H20" i="4"/>
  <c r="H19" i="4"/>
  <c r="H17" i="4"/>
  <c r="H16" i="4"/>
  <c r="H15" i="4"/>
  <c r="H14" i="4"/>
  <c r="E52" i="4" l="1"/>
  <c r="F52" i="4" s="1"/>
  <c r="H18" i="4"/>
  <c r="H21" i="4" s="1"/>
  <c r="E29" i="4"/>
  <c r="G29" i="4" s="1"/>
  <c r="E28" i="4"/>
  <c r="G28" i="4" l="1"/>
  <c r="D39" i="4" s="1"/>
  <c r="D40" i="4" s="1"/>
  <c r="F39" i="4" l="1"/>
  <c r="B9" i="4"/>
</calcChain>
</file>

<file path=xl/sharedStrings.xml><?xml version="1.0" encoding="utf-8"?>
<sst xmlns="http://schemas.openxmlformats.org/spreadsheetml/2006/main" count="120" uniqueCount="53">
  <si>
    <t>配管長</t>
    <rPh sb="0" eb="3">
      <t>ハイカンチョウ</t>
    </rPh>
    <phoneticPr fontId="1"/>
  </si>
  <si>
    <t>１００Ａ</t>
    <phoneticPr fontId="1"/>
  </si>
  <si>
    <t>計</t>
    <rPh sb="0" eb="1">
      <t>ケイ</t>
    </rPh>
    <phoneticPr fontId="1"/>
  </si>
  <si>
    <t>６５Ａ</t>
    <phoneticPr fontId="1"/>
  </si>
  <si>
    <t>継ぎ手類</t>
    <rPh sb="0" eb="1">
      <t>ツ</t>
    </rPh>
    <rPh sb="2" eb="3">
      <t>テ</t>
    </rPh>
    <rPh sb="3" eb="4">
      <t>ルイ</t>
    </rPh>
    <phoneticPr fontId="1"/>
  </si>
  <si>
    <t>仕切弁</t>
    <rPh sb="0" eb="3">
      <t>シキリベン</t>
    </rPh>
    <phoneticPr fontId="1"/>
  </si>
  <si>
    <t>逆止弁</t>
    <rPh sb="0" eb="3">
      <t>ギャクシベン</t>
    </rPh>
    <phoneticPr fontId="1"/>
  </si>
  <si>
    <t>チーズ</t>
    <phoneticPr fontId="1"/>
  </si>
  <si>
    <t>直管換算係数</t>
    <rPh sb="0" eb="1">
      <t>チョク</t>
    </rPh>
    <rPh sb="1" eb="2">
      <t>カン</t>
    </rPh>
    <rPh sb="2" eb="4">
      <t>カンサン</t>
    </rPh>
    <rPh sb="4" eb="6">
      <t>ケイスウ</t>
    </rPh>
    <phoneticPr fontId="1"/>
  </si>
  <si>
    <t>直管換算長</t>
    <rPh sb="0" eb="1">
      <t>チョク</t>
    </rPh>
    <rPh sb="1" eb="2">
      <t>カン</t>
    </rPh>
    <rPh sb="2" eb="5">
      <t>カンサンチョウ</t>
    </rPh>
    <phoneticPr fontId="1"/>
  </si>
  <si>
    <t>個数</t>
    <rPh sb="0" eb="2">
      <t>コスウ</t>
    </rPh>
    <phoneticPr fontId="1"/>
  </si>
  <si>
    <t>バルブ</t>
    <phoneticPr fontId="1"/>
  </si>
  <si>
    <t>配管摩擦損失</t>
    <rPh sb="0" eb="2">
      <t>ハイカン</t>
    </rPh>
    <rPh sb="2" eb="4">
      <t>マサツ</t>
    </rPh>
    <rPh sb="4" eb="6">
      <t>ソンシツ</t>
    </rPh>
    <phoneticPr fontId="1"/>
  </si>
  <si>
    <t>摩擦損失水頭係数</t>
    <rPh sb="0" eb="2">
      <t>マサツ</t>
    </rPh>
    <rPh sb="2" eb="4">
      <t>ソンシツ</t>
    </rPh>
    <rPh sb="4" eb="5">
      <t>スイ</t>
    </rPh>
    <rPh sb="5" eb="6">
      <t>トウ</t>
    </rPh>
    <rPh sb="6" eb="8">
      <t>ケイスウ</t>
    </rPh>
    <phoneticPr fontId="1"/>
  </si>
  <si>
    <t>損失水頭</t>
    <rPh sb="0" eb="3">
      <t>ソンシツスイ</t>
    </rPh>
    <rPh sb="3" eb="4">
      <t>トウ</t>
    </rPh>
    <phoneticPr fontId="1"/>
  </si>
  <si>
    <t>m----①</t>
    <phoneticPr fontId="1"/>
  </si>
  <si>
    <t>m----②</t>
    <phoneticPr fontId="1"/>
  </si>
  <si>
    <t>１＋２＋３＋４＋①＋②</t>
    <phoneticPr fontId="1"/>
  </si>
  <si>
    <t>ｍ</t>
    <phoneticPr fontId="1"/>
  </si>
  <si>
    <t>直管長換算合計</t>
    <rPh sb="0" eb="1">
      <t>チョク</t>
    </rPh>
    <rPh sb="1" eb="2">
      <t>カン</t>
    </rPh>
    <rPh sb="2" eb="3">
      <t>チョウ</t>
    </rPh>
    <rPh sb="3" eb="5">
      <t>カンサン</t>
    </rPh>
    <rPh sb="5" eb="7">
      <t>ゴウケイ</t>
    </rPh>
    <phoneticPr fontId="1"/>
  </si>
  <si>
    <t>直管長合計</t>
    <rPh sb="0" eb="5">
      <t>チョッカンチョウゴウケイ</t>
    </rPh>
    <phoneticPr fontId="1"/>
  </si>
  <si>
    <t>エルボ</t>
    <phoneticPr fontId="1"/>
  </si>
  <si>
    <t>Mpa</t>
    <phoneticPr fontId="1"/>
  </si>
  <si>
    <t>合計</t>
    <rPh sb="0" eb="2">
      <t>ゴウケイ</t>
    </rPh>
    <phoneticPr fontId="1"/>
  </si>
  <si>
    <t>m</t>
    <phoneticPr fontId="1"/>
  </si>
  <si>
    <t>配管摩擦損失水頭計算書</t>
    <rPh sb="0" eb="2">
      <t>ハイカン</t>
    </rPh>
    <rPh sb="2" eb="4">
      <t>マサツ</t>
    </rPh>
    <rPh sb="4" eb="7">
      <t>ソンシツスイ</t>
    </rPh>
    <rPh sb="7" eb="8">
      <t>トウ</t>
    </rPh>
    <rPh sb="8" eb="10">
      <t>ケイサン</t>
    </rPh>
    <rPh sb="10" eb="11">
      <t>ショ</t>
    </rPh>
    <phoneticPr fontId="1"/>
  </si>
  <si>
    <t>作成者：青木防災株式会社</t>
    <rPh sb="0" eb="3">
      <t>サクセイシャ</t>
    </rPh>
    <rPh sb="4" eb="6">
      <t>アオキ</t>
    </rPh>
    <rPh sb="6" eb="8">
      <t>ボウサイ</t>
    </rPh>
    <rPh sb="8" eb="12">
      <t>カブシキガイシャ</t>
    </rPh>
    <phoneticPr fontId="1"/>
  </si>
  <si>
    <t>100 A：</t>
    <phoneticPr fontId="1"/>
  </si>
  <si>
    <t>配管内の体積を求めます。</t>
    <rPh sb="0" eb="2">
      <t>ハイカン</t>
    </rPh>
    <rPh sb="2" eb="3">
      <t>ナイ</t>
    </rPh>
    <rPh sb="4" eb="6">
      <t>タイセキ</t>
    </rPh>
    <rPh sb="7" eb="8">
      <t>モト</t>
    </rPh>
    <phoneticPr fontId="1"/>
  </si>
  <si>
    <t>100A</t>
    <phoneticPr fontId="1"/>
  </si>
  <si>
    <t>65A</t>
    <phoneticPr fontId="1"/>
  </si>
  <si>
    <t>㎥</t>
  </si>
  <si>
    <t>㎥</t>
    <phoneticPr fontId="1"/>
  </si>
  <si>
    <t>0.05×0.05×3.14×配管長=</t>
    <rPh sb="15" eb="17">
      <t>ハイカン</t>
    </rPh>
    <rPh sb="17" eb="18">
      <t>チョウ</t>
    </rPh>
    <phoneticPr fontId="1"/>
  </si>
  <si>
    <t>0.032×0.032×3.14×配管長=</t>
    <rPh sb="17" eb="19">
      <t>ハイカン</t>
    </rPh>
    <rPh sb="19" eb="20">
      <t>チョウ</t>
    </rPh>
    <phoneticPr fontId="1"/>
  </si>
  <si>
    <r>
      <t>１．</t>
    </r>
    <r>
      <rPr>
        <u/>
        <sz val="11"/>
        <rFont val="ＭＳ Ｐゴシック"/>
        <family val="3"/>
        <charset val="128"/>
      </rPr>
      <t>送水口損失</t>
    </r>
    <rPh sb="2" eb="4">
      <t>ソウスイ</t>
    </rPh>
    <rPh sb="4" eb="5">
      <t>コウ</t>
    </rPh>
    <rPh sb="5" eb="7">
      <t>ソンシツ</t>
    </rPh>
    <phoneticPr fontId="1"/>
  </si>
  <si>
    <r>
      <t>２．</t>
    </r>
    <r>
      <rPr>
        <u/>
        <sz val="11"/>
        <rFont val="ＭＳ Ｐゴシック"/>
        <family val="3"/>
        <charset val="128"/>
      </rPr>
      <t>ホース損失</t>
    </r>
    <rPh sb="5" eb="7">
      <t>ソンシツ</t>
    </rPh>
    <phoneticPr fontId="1"/>
  </si>
  <si>
    <r>
      <t>３．</t>
    </r>
    <r>
      <rPr>
        <u/>
        <sz val="11"/>
        <rFont val="ＭＳ Ｐゴシック"/>
        <family val="3"/>
        <charset val="128"/>
      </rPr>
      <t>立ち上がり損失</t>
    </r>
    <rPh sb="2" eb="3">
      <t>タ</t>
    </rPh>
    <rPh sb="4" eb="5">
      <t>ア</t>
    </rPh>
    <rPh sb="7" eb="9">
      <t>ソンシツ</t>
    </rPh>
    <phoneticPr fontId="1"/>
  </si>
  <si>
    <r>
      <t>４．</t>
    </r>
    <r>
      <rPr>
        <u/>
        <sz val="11"/>
        <rFont val="ＭＳ Ｐゴシック"/>
        <family val="3"/>
        <charset val="128"/>
      </rPr>
      <t>吐出圧</t>
    </r>
    <rPh sb="2" eb="3">
      <t>ト</t>
    </rPh>
    <rPh sb="3" eb="4">
      <t>シュツ</t>
    </rPh>
    <rPh sb="4" eb="5">
      <t>アツ</t>
    </rPh>
    <phoneticPr fontId="1"/>
  </si>
  <si>
    <t>m (正味の配管高さ)</t>
    <rPh sb="3" eb="5">
      <t>ショウミ</t>
    </rPh>
    <rPh sb="6" eb="8">
      <t>ハイカン</t>
    </rPh>
    <rPh sb="8" eb="9">
      <t>タカ</t>
    </rPh>
    <phoneticPr fontId="1"/>
  </si>
  <si>
    <t>m(定数)</t>
    <rPh sb="2" eb="4">
      <t>テイスウ</t>
    </rPh>
    <phoneticPr fontId="1"/>
  </si>
  <si>
    <t>湿式・乾式の計算による判定</t>
    <rPh sb="0" eb="1">
      <t>シツ</t>
    </rPh>
    <rPh sb="1" eb="2">
      <t>シキ</t>
    </rPh>
    <rPh sb="3" eb="5">
      <t>カンシキ</t>
    </rPh>
    <rPh sb="6" eb="8">
      <t>ケイサン</t>
    </rPh>
    <rPh sb="11" eb="13">
      <t>ハンテイ</t>
    </rPh>
    <phoneticPr fontId="1"/>
  </si>
  <si>
    <t>配管長 (m)</t>
    <phoneticPr fontId="1"/>
  </si>
  <si>
    <t>65A：</t>
    <phoneticPr fontId="1"/>
  </si>
  <si>
    <t>JIS3452の場合</t>
    <rPh sb="8" eb="10">
      <t>バアイ</t>
    </rPh>
    <phoneticPr fontId="1"/>
  </si>
  <si>
    <t>９０°エルボ</t>
    <phoneticPr fontId="1"/>
  </si>
  <si>
    <t>※最上階まで</t>
    <phoneticPr fontId="1"/>
  </si>
  <si>
    <t>流量： 800 (ℓ / min)</t>
    <rPh sb="0" eb="2">
      <t>リュウリョウ</t>
    </rPh>
    <phoneticPr fontId="1"/>
  </si>
  <si>
    <t>m</t>
    <phoneticPr fontId="1"/>
  </si>
  <si>
    <t>←送水口～最上階の放水口まで(ﾃｽﾄ弁の配管は除く)</t>
    <rPh sb="1" eb="4">
      <t>ソウスイコウ</t>
    </rPh>
    <rPh sb="5" eb="8">
      <t>サイジョウカイ</t>
    </rPh>
    <rPh sb="9" eb="12">
      <t>ホウスイコウ</t>
    </rPh>
    <rPh sb="18" eb="19">
      <t>ベン</t>
    </rPh>
    <rPh sb="20" eb="22">
      <t>ハイカン</t>
    </rPh>
    <rPh sb="23" eb="24">
      <t>ノゾ</t>
    </rPh>
    <phoneticPr fontId="1"/>
  </si>
  <si>
    <t>JISG3454 ｽｹｼﾞｭｰﾙ40の場合</t>
    <rPh sb="19" eb="21">
      <t>バアイ</t>
    </rPh>
    <phoneticPr fontId="1"/>
  </si>
  <si>
    <t>JIS3454の場合</t>
    <rPh sb="8" eb="10">
      <t>バアイ</t>
    </rPh>
    <phoneticPr fontId="1"/>
  </si>
  <si>
    <t>JISG3452 ガス管の場合</t>
    <rPh sb="11" eb="12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</si>
</sst>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42</xdr:row>
      <xdr:rowOff>114300</xdr:rowOff>
    </xdr:from>
    <xdr:to>
      <xdr:col>4</xdr:col>
      <xdr:colOff>161925</xdr:colOff>
      <xdr:row>44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700241-B69D-4D66-9AC9-B44C874A8DC0}"/>
            </a:ext>
          </a:extLst>
        </xdr:cNvPr>
        <xdr:cNvSpPr/>
      </xdr:nvSpPr>
      <xdr:spPr>
        <a:xfrm>
          <a:off x="1257300" y="8439150"/>
          <a:ext cx="2257425" cy="314325"/>
        </a:xfrm>
        <a:prstGeom prst="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5</xdr:col>
      <xdr:colOff>914400</xdr:colOff>
      <xdr:row>47</xdr:row>
      <xdr:rowOff>38101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ED5FFC5-19F5-4881-A818-0C1D8EC225EA}"/>
            </a:ext>
          </a:extLst>
        </xdr:cNvPr>
        <xdr:cNvCxnSpPr/>
      </xdr:nvCxnSpPr>
      <xdr:spPr>
        <a:xfrm flipV="1">
          <a:off x="714375" y="9210675"/>
          <a:ext cx="480060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23</xdr:row>
      <xdr:rowOff>123825</xdr:rowOff>
    </xdr:from>
    <xdr:to>
      <xdr:col>3</xdr:col>
      <xdr:colOff>238125</xdr:colOff>
      <xdr:row>25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56E8D6-7409-4BC2-B6D4-CE84D23DC9F6}"/>
            </a:ext>
          </a:extLst>
        </xdr:cNvPr>
        <xdr:cNvSpPr/>
      </xdr:nvSpPr>
      <xdr:spPr>
        <a:xfrm>
          <a:off x="1295400" y="4333875"/>
          <a:ext cx="1133475" cy="2952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628650</xdr:colOff>
      <xdr:row>12</xdr:row>
      <xdr:rowOff>123825</xdr:rowOff>
    </xdr:from>
    <xdr:to>
      <xdr:col>2</xdr:col>
      <xdr:colOff>733425</xdr:colOff>
      <xdr:row>14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8357A3-D11D-4361-A99B-C252D75B48DC}"/>
            </a:ext>
          </a:extLst>
        </xdr:cNvPr>
        <xdr:cNvSpPr/>
      </xdr:nvSpPr>
      <xdr:spPr>
        <a:xfrm>
          <a:off x="1314450" y="2447925"/>
          <a:ext cx="828675" cy="26670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2</xdr:row>
      <xdr:rowOff>57149</xdr:rowOff>
    </xdr:from>
    <xdr:to>
      <xdr:col>7</xdr:col>
      <xdr:colOff>1285875</xdr:colOff>
      <xdr:row>5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B5076E1-1208-4F26-AFAA-988CAD2CFA57}"/>
            </a:ext>
          </a:extLst>
        </xdr:cNvPr>
        <xdr:cNvSpPr txBox="1"/>
      </xdr:nvSpPr>
      <xdr:spPr>
        <a:xfrm>
          <a:off x="4314825" y="466724"/>
          <a:ext cx="3067050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作成者：青木防災株式会社</a:t>
          </a:r>
          <a:endParaRPr kumimoji="1" lang="en-US" altLang="ja-JP" sz="1100"/>
        </a:p>
        <a:p>
          <a:r>
            <a:rPr kumimoji="1" lang="ja-JP" altLang="en-US" sz="1100"/>
            <a:t>所在地：大阪市平野区平野本町五丁目</a:t>
          </a:r>
          <a:r>
            <a:rPr kumimoji="1" lang="en-US" altLang="ja-JP" sz="1100"/>
            <a:t>6-15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連絡先：</a:t>
          </a:r>
          <a:r>
            <a:rPr kumimoji="1" lang="en-US" altLang="ja-JP" sz="1100"/>
            <a:t>TEL:06-6795-2664</a:t>
          </a:r>
          <a:r>
            <a:rPr kumimoji="1" lang="ja-JP" altLang="en-US" sz="1100"/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FAX:06-6792-3550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42</xdr:row>
      <xdr:rowOff>114300</xdr:rowOff>
    </xdr:from>
    <xdr:to>
      <xdr:col>4</xdr:col>
      <xdr:colOff>161925</xdr:colOff>
      <xdr:row>44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D72097-951F-47F1-9A39-F9264F41F291}"/>
            </a:ext>
          </a:extLst>
        </xdr:cNvPr>
        <xdr:cNvSpPr/>
      </xdr:nvSpPr>
      <xdr:spPr>
        <a:xfrm>
          <a:off x="571500" y="8439150"/>
          <a:ext cx="2257425" cy="314325"/>
        </a:xfrm>
        <a:prstGeom prst="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5</xdr:col>
      <xdr:colOff>914400</xdr:colOff>
      <xdr:row>47</xdr:row>
      <xdr:rowOff>38101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26E61BC-EF07-45F9-9F22-9DE628CD4548}"/>
            </a:ext>
          </a:extLst>
        </xdr:cNvPr>
        <xdr:cNvCxnSpPr/>
      </xdr:nvCxnSpPr>
      <xdr:spPr>
        <a:xfrm flipV="1">
          <a:off x="28575" y="9210675"/>
          <a:ext cx="480060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23</xdr:row>
      <xdr:rowOff>123825</xdr:rowOff>
    </xdr:from>
    <xdr:to>
      <xdr:col>3</xdr:col>
      <xdr:colOff>238125</xdr:colOff>
      <xdr:row>25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B0FABBC-135D-42F7-8D02-F2E6F4E841AA}"/>
            </a:ext>
          </a:extLst>
        </xdr:cNvPr>
        <xdr:cNvSpPr/>
      </xdr:nvSpPr>
      <xdr:spPr>
        <a:xfrm>
          <a:off x="609600" y="4333875"/>
          <a:ext cx="1133475" cy="2952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628650</xdr:colOff>
      <xdr:row>12</xdr:row>
      <xdr:rowOff>123825</xdr:rowOff>
    </xdr:from>
    <xdr:to>
      <xdr:col>2</xdr:col>
      <xdr:colOff>733425</xdr:colOff>
      <xdr:row>14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722FF63-4C3E-4755-94EF-FCF63E094B59}"/>
            </a:ext>
          </a:extLst>
        </xdr:cNvPr>
        <xdr:cNvSpPr/>
      </xdr:nvSpPr>
      <xdr:spPr>
        <a:xfrm>
          <a:off x="628650" y="2447925"/>
          <a:ext cx="828675" cy="266700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2</xdr:row>
      <xdr:rowOff>57149</xdr:rowOff>
    </xdr:from>
    <xdr:to>
      <xdr:col>7</xdr:col>
      <xdr:colOff>1285875</xdr:colOff>
      <xdr:row>5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7C26BB0-48F5-4D9D-B5EB-0F4B0261751E}"/>
            </a:ext>
          </a:extLst>
        </xdr:cNvPr>
        <xdr:cNvSpPr txBox="1"/>
      </xdr:nvSpPr>
      <xdr:spPr>
        <a:xfrm>
          <a:off x="4314825" y="466724"/>
          <a:ext cx="3067050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作成者：青木防災株式会社</a:t>
          </a:r>
          <a:endParaRPr kumimoji="1" lang="en-US" altLang="ja-JP" sz="1100"/>
        </a:p>
        <a:p>
          <a:r>
            <a:rPr kumimoji="1" lang="ja-JP" altLang="en-US" sz="1100"/>
            <a:t>所在地：大阪市平野区平野本町五丁目</a:t>
          </a:r>
          <a:r>
            <a:rPr kumimoji="1" lang="en-US" altLang="ja-JP" sz="1100"/>
            <a:t>6-15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連絡先：</a:t>
          </a:r>
          <a:r>
            <a:rPr kumimoji="1" lang="en-US" altLang="ja-JP" sz="1100"/>
            <a:t>TEL:06-6795-2664</a:t>
          </a:r>
          <a:r>
            <a:rPr kumimoji="1" lang="ja-JP" altLang="en-US" sz="1100"/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FAX:06-6792-3550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CCEA-7CD9-4AE9-8026-F1A4A323CA2B}">
  <sheetPr>
    <pageSetUpPr fitToPage="1"/>
  </sheetPr>
  <dimension ref="B2:I52"/>
  <sheetViews>
    <sheetView workbookViewId="0">
      <selection activeCell="F42" sqref="F42"/>
    </sheetView>
  </sheetViews>
  <sheetFormatPr defaultRowHeight="13.5" x14ac:dyDescent="0.15"/>
  <cols>
    <col min="2" max="2" width="9.5" customWidth="1"/>
    <col min="3" max="3" width="10.25" customWidth="1"/>
    <col min="4" max="4" width="15.25" customWidth="1"/>
    <col min="5" max="5" width="16.375" customWidth="1"/>
    <col min="6" max="6" width="16.25" customWidth="1"/>
    <col min="7" max="7" width="12.375" customWidth="1"/>
    <col min="8" max="8" width="17.25" customWidth="1"/>
    <col min="11" max="11" width="9" customWidth="1"/>
  </cols>
  <sheetData>
    <row r="2" spans="2:8" ht="18.75" x14ac:dyDescent="0.15">
      <c r="B2" s="15"/>
      <c r="C2" s="16" t="s">
        <v>25</v>
      </c>
      <c r="D2" s="15"/>
      <c r="E2" s="15"/>
    </row>
    <row r="3" spans="2:8" ht="18.75" x14ac:dyDescent="0.15">
      <c r="B3" s="21"/>
      <c r="C3" s="22"/>
      <c r="D3" s="21"/>
      <c r="E3" s="21"/>
    </row>
    <row r="4" spans="2:8" ht="18.75" x14ac:dyDescent="0.15">
      <c r="C4" t="s">
        <v>52</v>
      </c>
      <c r="E4" s="8"/>
      <c r="G4" s="17" t="s">
        <v>26</v>
      </c>
    </row>
    <row r="5" spans="2:8" ht="18.75" x14ac:dyDescent="0.15">
      <c r="E5" s="8"/>
      <c r="G5" s="17"/>
    </row>
    <row r="6" spans="2:8" x14ac:dyDescent="0.15">
      <c r="C6" s="17" t="s">
        <v>47</v>
      </c>
    </row>
    <row r="8" spans="2:8" x14ac:dyDescent="0.15">
      <c r="B8" t="s">
        <v>0</v>
      </c>
      <c r="D8" t="s">
        <v>1</v>
      </c>
      <c r="F8" t="s">
        <v>46</v>
      </c>
    </row>
    <row r="9" spans="2:8" x14ac:dyDescent="0.15">
      <c r="B9" t="str">
        <f>IF(D40&gt;=1,"（JISG3454）","（JISG3452）")</f>
        <v>（JISG3452）</v>
      </c>
      <c r="E9" s="9" t="s">
        <v>2</v>
      </c>
      <c r="F9" s="9">
        <v>50</v>
      </c>
      <c r="G9" t="s">
        <v>24</v>
      </c>
    </row>
    <row r="10" spans="2:8" x14ac:dyDescent="0.15">
      <c r="D10" t="s">
        <v>3</v>
      </c>
    </row>
    <row r="11" spans="2:8" x14ac:dyDescent="0.15">
      <c r="E11" s="9" t="s">
        <v>2</v>
      </c>
      <c r="F11" s="9">
        <v>0.8</v>
      </c>
      <c r="G11" t="s">
        <v>24</v>
      </c>
    </row>
    <row r="12" spans="2:8" x14ac:dyDescent="0.15">
      <c r="E12" s="9"/>
      <c r="F12" s="9"/>
    </row>
    <row r="13" spans="2:8" x14ac:dyDescent="0.15">
      <c r="F13" s="20" t="s">
        <v>10</v>
      </c>
      <c r="G13" s="20" t="s">
        <v>8</v>
      </c>
      <c r="H13" s="20" t="s">
        <v>9</v>
      </c>
    </row>
    <row r="14" spans="2:8" x14ac:dyDescent="0.15">
      <c r="C14" t="s">
        <v>4</v>
      </c>
      <c r="D14" s="3" t="s">
        <v>1</v>
      </c>
      <c r="E14" s="2" t="s">
        <v>45</v>
      </c>
      <c r="F14" s="1">
        <v>6</v>
      </c>
      <c r="G14" s="1">
        <v>3.2</v>
      </c>
      <c r="H14" s="1">
        <f>F14*G14</f>
        <v>19.200000000000003</v>
      </c>
    </row>
    <row r="15" spans="2:8" x14ac:dyDescent="0.15">
      <c r="D15" s="4"/>
      <c r="E15" s="2" t="s">
        <v>7</v>
      </c>
      <c r="F15" s="1">
        <v>0</v>
      </c>
      <c r="G15" s="1">
        <v>6.3</v>
      </c>
      <c r="H15" s="1">
        <f>F15*G15</f>
        <v>0</v>
      </c>
    </row>
    <row r="16" spans="2:8" x14ac:dyDescent="0.15">
      <c r="D16" s="4"/>
      <c r="E16" s="2" t="s">
        <v>5</v>
      </c>
      <c r="F16" s="1">
        <v>1</v>
      </c>
      <c r="G16" s="1">
        <v>0.7</v>
      </c>
      <c r="H16" s="1">
        <f>F16*G16</f>
        <v>0.7</v>
      </c>
    </row>
    <row r="17" spans="2:8" x14ac:dyDescent="0.15">
      <c r="D17" s="4"/>
      <c r="E17" s="5" t="s">
        <v>6</v>
      </c>
      <c r="F17" s="3">
        <v>1</v>
      </c>
      <c r="G17" s="1">
        <v>8.6999999999999993</v>
      </c>
      <c r="H17" s="1">
        <f>F17*G17</f>
        <v>8.6999999999999993</v>
      </c>
    </row>
    <row r="18" spans="2:8" x14ac:dyDescent="0.15">
      <c r="D18" s="6"/>
      <c r="E18" s="7"/>
      <c r="F18" s="7"/>
      <c r="G18" s="2" t="s">
        <v>2</v>
      </c>
      <c r="H18" s="2">
        <f>SUM(H14:H17)</f>
        <v>28.6</v>
      </c>
    </row>
    <row r="19" spans="2:8" x14ac:dyDescent="0.15">
      <c r="D19" s="4" t="s">
        <v>3</v>
      </c>
      <c r="E19" s="4" t="s">
        <v>11</v>
      </c>
      <c r="F19" s="4">
        <v>1</v>
      </c>
      <c r="G19" s="4">
        <v>22.6</v>
      </c>
      <c r="H19" s="1">
        <f>F19*G19</f>
        <v>22.6</v>
      </c>
    </row>
    <row r="20" spans="2:8" x14ac:dyDescent="0.15">
      <c r="D20" s="10"/>
      <c r="E20" s="1" t="s">
        <v>21</v>
      </c>
      <c r="F20" s="11">
        <v>1</v>
      </c>
      <c r="G20" s="1">
        <v>2</v>
      </c>
      <c r="H20" s="2">
        <f>F20*G20</f>
        <v>2</v>
      </c>
    </row>
    <row r="21" spans="2:8" x14ac:dyDescent="0.15">
      <c r="D21" s="6"/>
      <c r="E21" s="7"/>
      <c r="F21" s="7"/>
      <c r="G21" s="2" t="s">
        <v>2</v>
      </c>
      <c r="H21" s="2">
        <f>H18+H19+H20</f>
        <v>53.2</v>
      </c>
    </row>
    <row r="22" spans="2:8" x14ac:dyDescent="0.15">
      <c r="D22" s="13"/>
      <c r="E22" s="13"/>
      <c r="F22" s="13"/>
      <c r="G22" s="13"/>
      <c r="H22" s="13"/>
    </row>
    <row r="23" spans="2:8" x14ac:dyDescent="0.15">
      <c r="D23" s="13"/>
      <c r="E23" s="13"/>
      <c r="F23" s="13"/>
      <c r="G23" s="13"/>
      <c r="H23" s="13"/>
    </row>
    <row r="24" spans="2:8" x14ac:dyDescent="0.15">
      <c r="D24" s="13"/>
      <c r="E24" s="13"/>
      <c r="F24" s="13"/>
      <c r="G24" s="13"/>
      <c r="H24" s="13"/>
    </row>
    <row r="25" spans="2:8" x14ac:dyDescent="0.15">
      <c r="C25" t="s">
        <v>12</v>
      </c>
    </row>
    <row r="27" spans="2:8" x14ac:dyDescent="0.15">
      <c r="D27" s="20" t="s">
        <v>20</v>
      </c>
      <c r="E27" s="20" t="s">
        <v>19</v>
      </c>
      <c r="F27" s="20" t="s">
        <v>13</v>
      </c>
      <c r="G27" s="20" t="s">
        <v>14</v>
      </c>
    </row>
    <row r="28" spans="2:8" x14ac:dyDescent="0.15">
      <c r="C28" t="s">
        <v>1</v>
      </c>
      <c r="D28">
        <f>F9</f>
        <v>50</v>
      </c>
      <c r="E28">
        <f>D28+H18</f>
        <v>78.599999999999994</v>
      </c>
      <c r="F28">
        <v>2.9600000000000001E-2</v>
      </c>
      <c r="G28">
        <f>E28*F28</f>
        <v>2.3265599999999997</v>
      </c>
      <c r="H28" t="s">
        <v>15</v>
      </c>
    </row>
    <row r="29" spans="2:8" x14ac:dyDescent="0.15">
      <c r="C29" t="s">
        <v>3</v>
      </c>
      <c r="D29">
        <f>F11</f>
        <v>0.8</v>
      </c>
      <c r="E29">
        <f>D29+H19+H20</f>
        <v>25.400000000000002</v>
      </c>
      <c r="F29">
        <v>0.25040000000000001</v>
      </c>
      <c r="G29">
        <f>E29*F29</f>
        <v>6.3601600000000005</v>
      </c>
      <c r="H29" t="s">
        <v>16</v>
      </c>
    </row>
    <row r="31" spans="2:8" x14ac:dyDescent="0.15">
      <c r="B31" t="s">
        <v>35</v>
      </c>
      <c r="D31">
        <f>38.3*F28</f>
        <v>1.13368</v>
      </c>
      <c r="E31" t="s">
        <v>48</v>
      </c>
    </row>
    <row r="33" spans="2:6" x14ac:dyDescent="0.15">
      <c r="B33" t="s">
        <v>36</v>
      </c>
      <c r="D33">
        <v>8</v>
      </c>
      <c r="E33" t="s">
        <v>40</v>
      </c>
    </row>
    <row r="35" spans="2:6" x14ac:dyDescent="0.15">
      <c r="B35" t="s">
        <v>37</v>
      </c>
      <c r="D35">
        <v>23.53</v>
      </c>
      <c r="E35" t="s">
        <v>39</v>
      </c>
      <c r="F35" t="s">
        <v>49</v>
      </c>
    </row>
    <row r="37" spans="2:6" x14ac:dyDescent="0.15">
      <c r="B37" t="s">
        <v>38</v>
      </c>
      <c r="D37">
        <v>60</v>
      </c>
      <c r="E37" t="s">
        <v>40</v>
      </c>
    </row>
    <row r="39" spans="2:6" x14ac:dyDescent="0.15">
      <c r="B39" t="s">
        <v>17</v>
      </c>
      <c r="D39">
        <f>G28+G29+D31+D33+D35+D37</f>
        <v>101.35040000000001</v>
      </c>
      <c r="E39" t="s">
        <v>18</v>
      </c>
      <c r="F39" t="str">
        <f>IF(D40&gt;=1.5,"1.5Mpaを超えるため立管150Aを使用します","1.5Mpaを超えないので立管100Aを使用します。")</f>
        <v>1.5Mpaを超えないので立管100Aを使用します。</v>
      </c>
    </row>
    <row r="40" spans="2:6" x14ac:dyDescent="0.15">
      <c r="B40" t="s">
        <v>44</v>
      </c>
      <c r="D40">
        <f>D39*0.0098</f>
        <v>0.99323391999999999</v>
      </c>
      <c r="E40" t="s">
        <v>22</v>
      </c>
      <c r="F40" s="12" t="str">
        <f>IF(D40&gt;=1,"1Mpaを超えるのでJISG3454ｽｹｼﾞｭｰﾙ40管を使用(隣のシートを印刷して下さい)","1Mpaを超えないのでJISG3452ガス管を使用します")</f>
        <v>1Mpaを超えないのでJISG3452ガス管を使用します</v>
      </c>
    </row>
    <row r="41" spans="2:6" x14ac:dyDescent="0.15">
      <c r="F41" s="12"/>
    </row>
    <row r="42" spans="2:6" x14ac:dyDescent="0.15">
      <c r="C42" s="9"/>
      <c r="F42" s="12"/>
    </row>
    <row r="43" spans="2:6" x14ac:dyDescent="0.15">
      <c r="F43" s="12"/>
    </row>
    <row r="44" spans="2:6" x14ac:dyDescent="0.15">
      <c r="C44" t="s">
        <v>41</v>
      </c>
    </row>
    <row r="47" spans="2:6" x14ac:dyDescent="0.15">
      <c r="B47" t="s">
        <v>42</v>
      </c>
      <c r="C47" s="9" t="s">
        <v>27</v>
      </c>
      <c r="D47" s="14">
        <f>F9</f>
        <v>50</v>
      </c>
      <c r="E47" s="9" t="s">
        <v>43</v>
      </c>
      <c r="F47" s="14">
        <f>F11</f>
        <v>0.8</v>
      </c>
    </row>
    <row r="48" spans="2:6" x14ac:dyDescent="0.15">
      <c r="C48" s="9"/>
      <c r="D48" s="14"/>
      <c r="E48" s="9"/>
      <c r="F48" s="14"/>
    </row>
    <row r="49" spans="2:9" x14ac:dyDescent="0.15">
      <c r="B49" t="s">
        <v>28</v>
      </c>
    </row>
    <row r="50" spans="2:9" x14ac:dyDescent="0.15">
      <c r="B50" t="s">
        <v>29</v>
      </c>
      <c r="C50" t="s">
        <v>33</v>
      </c>
      <c r="E50">
        <f>0.05*0.05*3.14*D47</f>
        <v>0.39250000000000007</v>
      </c>
      <c r="F50" t="s">
        <v>31</v>
      </c>
    </row>
    <row r="51" spans="2:9" x14ac:dyDescent="0.15">
      <c r="B51" t="s">
        <v>30</v>
      </c>
      <c r="C51" t="s">
        <v>34</v>
      </c>
      <c r="E51">
        <f>0.032*0.032*3.14*F47</f>
        <v>2.5722880000000003E-3</v>
      </c>
      <c r="F51" t="s">
        <v>32</v>
      </c>
    </row>
    <row r="52" spans="2:9" x14ac:dyDescent="0.15">
      <c r="B52" s="18"/>
      <c r="D52" s="19" t="s">
        <v>23</v>
      </c>
      <c r="E52" s="18">
        <f>E50+E51</f>
        <v>0.39507228800000005</v>
      </c>
      <c r="F52" s="18" t="str">
        <f>IF(E52&gt;=0.5,"㎥…0.5㎥を超えるので湿式とします。","㎥…0.5㎥を超えないので乾式とします。")</f>
        <v>㎥…0.5㎥を超えないので乾式とします。</v>
      </c>
      <c r="G52" s="18"/>
      <c r="H52" s="18"/>
      <c r="I52" s="18"/>
    </row>
  </sheetData>
  <phoneticPr fontId="1"/>
  <pageMargins left="0.25" right="0.25" top="0.75" bottom="0.75" header="0.3" footer="0.3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3873-6189-4637-94BD-4F54B41610C0}">
  <sheetPr>
    <pageSetUpPr fitToPage="1"/>
  </sheetPr>
  <dimension ref="B2:I52"/>
  <sheetViews>
    <sheetView tabSelected="1" workbookViewId="0">
      <selection activeCell="C50" sqref="C50"/>
    </sheetView>
  </sheetViews>
  <sheetFormatPr defaultRowHeight="13.5" x14ac:dyDescent="0.15"/>
  <cols>
    <col min="2" max="2" width="9.5" customWidth="1"/>
    <col min="3" max="3" width="10.25" customWidth="1"/>
    <col min="4" max="4" width="15.25" customWidth="1"/>
    <col min="5" max="5" width="16.375" customWidth="1"/>
    <col min="6" max="6" width="16.25" customWidth="1"/>
    <col min="7" max="7" width="12.375" customWidth="1"/>
    <col min="8" max="8" width="17.25" customWidth="1"/>
    <col min="11" max="11" width="9" customWidth="1"/>
  </cols>
  <sheetData>
    <row r="2" spans="2:8" ht="18.75" x14ac:dyDescent="0.15">
      <c r="B2" s="15"/>
      <c r="C2" s="16" t="s">
        <v>25</v>
      </c>
      <c r="D2" s="15"/>
      <c r="E2" s="15"/>
    </row>
    <row r="3" spans="2:8" ht="18.75" x14ac:dyDescent="0.15">
      <c r="B3" s="21"/>
      <c r="C3" s="22"/>
      <c r="D3" s="21"/>
      <c r="E3" s="21"/>
    </row>
    <row r="4" spans="2:8" ht="18.75" x14ac:dyDescent="0.15">
      <c r="C4" t="s">
        <v>50</v>
      </c>
      <c r="E4" s="8"/>
      <c r="G4" s="17" t="s">
        <v>26</v>
      </c>
    </row>
    <row r="5" spans="2:8" ht="18.75" x14ac:dyDescent="0.15">
      <c r="E5" s="8"/>
      <c r="G5" s="17"/>
    </row>
    <row r="6" spans="2:8" x14ac:dyDescent="0.15">
      <c r="C6" s="17" t="s">
        <v>47</v>
      </c>
    </row>
    <row r="8" spans="2:8" x14ac:dyDescent="0.15">
      <c r="B8" t="s">
        <v>0</v>
      </c>
      <c r="D8" t="s">
        <v>1</v>
      </c>
      <c r="F8" t="s">
        <v>46</v>
      </c>
    </row>
    <row r="9" spans="2:8" x14ac:dyDescent="0.15">
      <c r="E9" s="9" t="s">
        <v>2</v>
      </c>
      <c r="F9" s="9">
        <f>'JISG3452 ｶﾞｽ管の場合'!F9</f>
        <v>50</v>
      </c>
      <c r="G9" t="s">
        <v>24</v>
      </c>
    </row>
    <row r="10" spans="2:8" x14ac:dyDescent="0.15">
      <c r="D10" t="s">
        <v>3</v>
      </c>
    </row>
    <row r="11" spans="2:8" x14ac:dyDescent="0.15">
      <c r="E11" s="9" t="s">
        <v>2</v>
      </c>
      <c r="F11" s="9">
        <f>'JISG3452 ｶﾞｽ管の場合'!F11</f>
        <v>0.8</v>
      </c>
      <c r="G11" t="s">
        <v>24</v>
      </c>
    </row>
    <row r="12" spans="2:8" x14ac:dyDescent="0.15">
      <c r="E12" s="9"/>
      <c r="F12" s="9"/>
    </row>
    <row r="13" spans="2:8" x14ac:dyDescent="0.15">
      <c r="F13" s="20" t="s">
        <v>10</v>
      </c>
      <c r="G13" s="20" t="s">
        <v>8</v>
      </c>
      <c r="H13" s="20" t="s">
        <v>9</v>
      </c>
    </row>
    <row r="14" spans="2:8" x14ac:dyDescent="0.15">
      <c r="C14" t="s">
        <v>4</v>
      </c>
      <c r="D14" s="3" t="s">
        <v>1</v>
      </c>
      <c r="E14" s="2" t="s">
        <v>45</v>
      </c>
      <c r="F14" s="1">
        <f>'JISG3452 ｶﾞｽ管の場合'!F14</f>
        <v>6</v>
      </c>
      <c r="G14" s="1">
        <v>3.1</v>
      </c>
      <c r="H14" s="1">
        <f>F14*G14</f>
        <v>18.600000000000001</v>
      </c>
    </row>
    <row r="15" spans="2:8" x14ac:dyDescent="0.15">
      <c r="D15" s="4"/>
      <c r="E15" s="2" t="s">
        <v>7</v>
      </c>
      <c r="F15" s="1">
        <f>'JISG3452 ｶﾞｽ管の場合'!F15</f>
        <v>0</v>
      </c>
      <c r="G15" s="1">
        <v>6.1</v>
      </c>
      <c r="H15" s="1">
        <f>F15*G15</f>
        <v>0</v>
      </c>
    </row>
    <row r="16" spans="2:8" x14ac:dyDescent="0.15">
      <c r="D16" s="4"/>
      <c r="E16" s="2" t="s">
        <v>5</v>
      </c>
      <c r="F16" s="1">
        <f>'JISG3452 ｶﾞｽ管の場合'!F16</f>
        <v>1</v>
      </c>
      <c r="G16" s="1">
        <v>0.7</v>
      </c>
      <c r="H16" s="1">
        <f>F16*G16</f>
        <v>0.7</v>
      </c>
    </row>
    <row r="17" spans="2:8" x14ac:dyDescent="0.15">
      <c r="D17" s="4"/>
      <c r="E17" s="5" t="s">
        <v>6</v>
      </c>
      <c r="F17" s="1">
        <f>'JISG3452 ｶﾞｽ管の場合'!F17</f>
        <v>1</v>
      </c>
      <c r="G17" s="3">
        <v>8.5</v>
      </c>
      <c r="H17" s="1">
        <f>F17*G17</f>
        <v>8.5</v>
      </c>
    </row>
    <row r="18" spans="2:8" x14ac:dyDescent="0.15">
      <c r="D18" s="6"/>
      <c r="E18" s="7"/>
      <c r="F18" s="7"/>
      <c r="G18" s="2" t="s">
        <v>2</v>
      </c>
      <c r="H18" s="2">
        <f>SUM(H14:H17)</f>
        <v>27.8</v>
      </c>
    </row>
    <row r="19" spans="2:8" x14ac:dyDescent="0.15">
      <c r="D19" s="4" t="s">
        <v>3</v>
      </c>
      <c r="E19" s="4" t="s">
        <v>11</v>
      </c>
      <c r="F19" s="4">
        <f>'JISG3452 ｶﾞｽ管の場合'!F19</f>
        <v>1</v>
      </c>
      <c r="G19" s="4">
        <v>22</v>
      </c>
      <c r="H19" s="1">
        <f>F19*G19</f>
        <v>22</v>
      </c>
    </row>
    <row r="20" spans="2:8" x14ac:dyDescent="0.15">
      <c r="D20" s="10"/>
      <c r="E20" s="1" t="s">
        <v>21</v>
      </c>
      <c r="F20" s="4">
        <f>'JISG3452 ｶﾞｽ管の場合'!F20</f>
        <v>1</v>
      </c>
      <c r="G20" s="1">
        <v>2</v>
      </c>
      <c r="H20" s="2">
        <f>F20*G20</f>
        <v>2</v>
      </c>
    </row>
    <row r="21" spans="2:8" x14ac:dyDescent="0.15">
      <c r="D21" s="6"/>
      <c r="E21" s="7"/>
      <c r="F21" s="7"/>
      <c r="G21" s="2" t="s">
        <v>2</v>
      </c>
      <c r="H21" s="2">
        <f>H18+H19+H20</f>
        <v>51.8</v>
      </c>
    </row>
    <row r="22" spans="2:8" x14ac:dyDescent="0.15">
      <c r="D22" s="13"/>
      <c r="E22" s="13"/>
      <c r="F22" s="13"/>
      <c r="G22" s="13"/>
      <c r="H22" s="13"/>
    </row>
    <row r="23" spans="2:8" x14ac:dyDescent="0.15">
      <c r="D23" s="13"/>
      <c r="E23" s="13"/>
      <c r="F23" s="13"/>
      <c r="G23" s="13"/>
      <c r="H23" s="13"/>
    </row>
    <row r="24" spans="2:8" x14ac:dyDescent="0.15">
      <c r="D24" s="13"/>
      <c r="E24" s="13"/>
      <c r="F24" s="13"/>
      <c r="G24" s="13"/>
      <c r="H24" s="13"/>
    </row>
    <row r="25" spans="2:8" x14ac:dyDescent="0.15">
      <c r="C25" t="s">
        <v>12</v>
      </c>
    </row>
    <row r="27" spans="2:8" x14ac:dyDescent="0.15">
      <c r="D27" s="20" t="s">
        <v>20</v>
      </c>
      <c r="E27" s="20" t="s">
        <v>19</v>
      </c>
      <c r="F27" s="20" t="s">
        <v>13</v>
      </c>
      <c r="G27" s="20" t="s">
        <v>14</v>
      </c>
    </row>
    <row r="28" spans="2:8" x14ac:dyDescent="0.15">
      <c r="C28" t="s">
        <v>1</v>
      </c>
      <c r="D28">
        <f>F9</f>
        <v>50</v>
      </c>
      <c r="E28">
        <f>D28+H18</f>
        <v>77.8</v>
      </c>
      <c r="F28">
        <v>3.4000000000000002E-2</v>
      </c>
      <c r="G28">
        <f>E28*F28</f>
        <v>2.6452</v>
      </c>
      <c r="H28" t="s">
        <v>15</v>
      </c>
    </row>
    <row r="29" spans="2:8" x14ac:dyDescent="0.15">
      <c r="C29" t="s">
        <v>3</v>
      </c>
      <c r="D29">
        <f>F11</f>
        <v>0.8</v>
      </c>
      <c r="E29">
        <f>D29+H19+H20</f>
        <v>24.8</v>
      </c>
      <c r="F29">
        <v>0.28970000000000001</v>
      </c>
      <c r="G29">
        <f>E29*F29</f>
        <v>7.1845600000000003</v>
      </c>
      <c r="H29" t="s">
        <v>16</v>
      </c>
    </row>
    <row r="31" spans="2:8" x14ac:dyDescent="0.15">
      <c r="B31" t="s">
        <v>35</v>
      </c>
      <c r="D31">
        <f>38.3*F28</f>
        <v>1.3022</v>
      </c>
      <c r="E31" t="s">
        <v>24</v>
      </c>
    </row>
    <row r="33" spans="2:6" x14ac:dyDescent="0.15">
      <c r="B33" t="s">
        <v>36</v>
      </c>
      <c r="D33">
        <v>8</v>
      </c>
      <c r="E33" t="s">
        <v>40</v>
      </c>
    </row>
    <row r="35" spans="2:6" x14ac:dyDescent="0.15">
      <c r="B35" t="s">
        <v>37</v>
      </c>
      <c r="D35">
        <f>'JISG3452 ｶﾞｽ管の場合'!D35</f>
        <v>23.53</v>
      </c>
      <c r="E35" t="s">
        <v>39</v>
      </c>
      <c r="F35" t="s">
        <v>49</v>
      </c>
    </row>
    <row r="37" spans="2:6" x14ac:dyDescent="0.15">
      <c r="B37" t="s">
        <v>38</v>
      </c>
      <c r="D37">
        <v>60</v>
      </c>
      <c r="E37" t="s">
        <v>40</v>
      </c>
    </row>
    <row r="39" spans="2:6" x14ac:dyDescent="0.15">
      <c r="B39" t="s">
        <v>17</v>
      </c>
      <c r="D39">
        <f>G28+G29+D31+D33+D35+D37</f>
        <v>102.66195999999999</v>
      </c>
      <c r="E39" t="s">
        <v>18</v>
      </c>
      <c r="F39" t="str">
        <f>IF(D40&gt;=1.5,"1.5Mpaを超えるため立管150Aを使用します","1.5Mpaを超えないので立管100Aを使用します。")</f>
        <v>1.5Mpaを超えないので立管100Aを使用します。</v>
      </c>
    </row>
    <row r="40" spans="2:6" x14ac:dyDescent="0.15">
      <c r="B40" t="s">
        <v>51</v>
      </c>
      <c r="D40">
        <f>D39*0.0098</f>
        <v>1.0060872079999998</v>
      </c>
      <c r="E40" t="s">
        <v>22</v>
      </c>
      <c r="F40" s="12"/>
    </row>
    <row r="41" spans="2:6" x14ac:dyDescent="0.15">
      <c r="F41" s="12"/>
    </row>
    <row r="42" spans="2:6" x14ac:dyDescent="0.15">
      <c r="C42" s="9"/>
      <c r="F42" s="12"/>
    </row>
    <row r="43" spans="2:6" x14ac:dyDescent="0.15">
      <c r="F43" s="12"/>
    </row>
    <row r="44" spans="2:6" x14ac:dyDescent="0.15">
      <c r="C44" t="s">
        <v>41</v>
      </c>
    </row>
    <row r="47" spans="2:6" x14ac:dyDescent="0.15">
      <c r="B47" t="s">
        <v>42</v>
      </c>
      <c r="C47" s="9" t="s">
        <v>27</v>
      </c>
      <c r="D47" s="14">
        <f>F9</f>
        <v>50</v>
      </c>
      <c r="E47" s="9" t="s">
        <v>43</v>
      </c>
      <c r="F47" s="14">
        <f>F11</f>
        <v>0.8</v>
      </c>
    </row>
    <row r="48" spans="2:6" x14ac:dyDescent="0.15">
      <c r="C48" s="9"/>
      <c r="D48" s="14"/>
      <c r="E48" s="9"/>
      <c r="F48" s="14"/>
    </row>
    <row r="49" spans="2:9" x14ac:dyDescent="0.15">
      <c r="B49" t="s">
        <v>28</v>
      </c>
    </row>
    <row r="50" spans="2:9" x14ac:dyDescent="0.15">
      <c r="B50" t="s">
        <v>29</v>
      </c>
      <c r="C50" t="s">
        <v>33</v>
      </c>
      <c r="E50">
        <f>0.05*0.05*3.14*D47</f>
        <v>0.39250000000000007</v>
      </c>
      <c r="F50" t="s">
        <v>31</v>
      </c>
    </row>
    <row r="51" spans="2:9" x14ac:dyDescent="0.15">
      <c r="B51" t="s">
        <v>30</v>
      </c>
      <c r="C51" t="s">
        <v>34</v>
      </c>
      <c r="E51">
        <f>0.032*0.032*3.14*F47</f>
        <v>2.5722880000000003E-3</v>
      </c>
      <c r="F51" t="s">
        <v>32</v>
      </c>
    </row>
    <row r="52" spans="2:9" x14ac:dyDescent="0.15">
      <c r="B52" s="18"/>
      <c r="D52" s="19" t="s">
        <v>23</v>
      </c>
      <c r="E52" s="18">
        <f>E50+E51</f>
        <v>0.39507228800000005</v>
      </c>
      <c r="F52" s="18" t="str">
        <f>IF(E52&gt;=0.5,"㎥…0.5㎥を超えるので湿式とします。","㎥…0.5㎥を超えないので乾式とします。")</f>
        <v>㎥…0.5㎥を超えないので乾式とします。</v>
      </c>
      <c r="G52" s="18"/>
      <c r="H52" s="18"/>
      <c r="I52" s="18"/>
    </row>
  </sheetData>
  <phoneticPr fontId="1"/>
  <pageMargins left="0.25" right="0.25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JISG3452 ｶﾞｽ管の場合</vt:lpstr>
      <vt:lpstr>JISG3454 ｽｹｼﾞｭｰﾙ40の場合</vt:lpstr>
      <vt:lpstr>'JISG3452 ｶﾞｽ管の場合'!Print_Area</vt:lpstr>
    </vt:vector>
  </TitlesOfParts>
  <Company>青木防災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青木誠</dc:creator>
  <cp:lastModifiedBy>Shunsuke</cp:lastModifiedBy>
  <cp:lastPrinted>2019-11-25T04:17:48Z</cp:lastPrinted>
  <dcterms:created xsi:type="dcterms:W3CDTF">2007-12-03T11:42:54Z</dcterms:created>
  <dcterms:modified xsi:type="dcterms:W3CDTF">2019-12-09T09:58:45Z</dcterms:modified>
</cp:coreProperties>
</file>